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 Clementino\Desktop\"/>
    </mc:Choice>
  </mc:AlternateContent>
  <xr:revisionPtr revIDLastSave="0" documentId="13_ncr:1_{14C61AB1-2B13-4349-9FAF-34560DD88DA8}" xr6:coauthVersionLast="47" xr6:coauthVersionMax="47" xr10:uidLastSave="{00000000-0000-0000-0000-000000000000}"/>
  <workbookProtection workbookAlgorithmName="SHA-512" workbookHashValue="D72wtwXEjsUZange6xmiE/wdIL8yiME/+uMe6Vv87D2UnCusT2uYHsUssrn5qu2ROOVCBo6vF4chNmshnsOh2g==" workbookSaltValue="r++Qtz7ZJcQq6WhKpbud6g==" workbookSpinCount="100000" lockStructure="1"/>
  <bookViews>
    <workbookView xWindow="-120" yWindow="-120" windowWidth="20730" windowHeight="11040" firstSheet="1" activeTab="1" xr2:uid="{00000000-000D-0000-FFFF-FFFF00000000}"/>
  </bookViews>
  <sheets>
    <sheet name="CENÁRIO 3" sheetId="5" r:id="rId1"/>
    <sheet name="PLANILHA APOIO A DECISÃO" sheetId="2" r:id="rId2"/>
  </sheets>
  <definedNames>
    <definedName name="_xlchart.v1.0" hidden="1">'PLANILHA APOIO A DECISÃO'!$H$24:$H$34</definedName>
    <definedName name="_xlchart.v1.1" hidden="1">'PLANILHA APOIO A DECISÃO'!$I$24:$I$34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2" l="1"/>
  <c r="I21" i="2"/>
  <c r="I26" i="2" s="1"/>
  <c r="H21" i="2"/>
  <c r="B21" i="2"/>
  <c r="D7" i="2" s="1"/>
  <c r="I24" i="2" l="1"/>
  <c r="F28" i="2"/>
  <c r="D28" i="2"/>
  <c r="E13" i="2"/>
  <c r="E15" i="2" s="1"/>
  <c r="E9" i="2"/>
  <c r="E7" i="2"/>
  <c r="H59" i="2"/>
  <c r="H60" i="2"/>
  <c r="H61" i="2"/>
  <c r="H62" i="2"/>
  <c r="H63" i="2"/>
  <c r="H64" i="2"/>
  <c r="H65" i="2"/>
  <c r="H66" i="2"/>
  <c r="H67" i="2"/>
  <c r="H68" i="2"/>
  <c r="H58" i="2"/>
  <c r="H69" i="2"/>
  <c r="B49" i="2"/>
  <c r="B50" i="2"/>
  <c r="B51" i="2"/>
  <c r="B52" i="2"/>
  <c r="B53" i="2"/>
  <c r="B54" i="2"/>
  <c r="B48" i="2"/>
  <c r="D47" i="2"/>
  <c r="E47" i="2"/>
  <c r="F47" i="2"/>
  <c r="G47" i="2"/>
  <c r="H47" i="2"/>
  <c r="C47" i="2"/>
  <c r="C15" i="2"/>
  <c r="F15" i="2" s="1"/>
  <c r="I30" i="2" s="1"/>
  <c r="F13" i="2"/>
  <c r="F9" i="2"/>
  <c r="I28" i="2" s="1"/>
  <c r="F7" i="2"/>
  <c r="C10" i="2"/>
  <c r="I31" i="2" l="1"/>
  <c r="I34" i="2" s="1"/>
  <c r="B28" i="2"/>
  <c r="F31" i="2"/>
  <c r="F32" i="2" s="1"/>
  <c r="D24" i="2"/>
  <c r="D35" i="2" s="1"/>
  <c r="D31" i="2"/>
  <c r="D32" i="2" s="1"/>
  <c r="E10" i="2"/>
  <c r="F24" i="2"/>
  <c r="F35" i="2" s="1"/>
  <c r="F10" i="2"/>
  <c r="J54" i="2"/>
  <c r="I36" i="2" l="1"/>
  <c r="I35" i="2"/>
  <c r="I32" i="2"/>
  <c r="D9" i="2"/>
  <c r="D13" i="2"/>
  <c r="D25" i="2"/>
  <c r="D36" i="2" s="1"/>
  <c r="B31" i="2"/>
  <c r="B32" i="2" s="1"/>
  <c r="F25" i="2"/>
  <c r="F36" i="2" s="1"/>
  <c r="D15" i="2"/>
  <c r="D10" i="2" l="1"/>
  <c r="B24" i="2"/>
  <c r="B35" i="2" s="1"/>
  <c r="B39" i="2"/>
  <c r="B47" i="2" l="1"/>
  <c r="B25" i="2"/>
  <c r="B3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Clementino</author>
  </authors>
  <commentList>
    <comment ref="C4" authorId="0" shapeId="0" xr:uid="{A589D7FB-F9EB-4C70-A4AA-D2DDF1D4C4F4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CUSTO UNIT´RIO PRODUTO SEM IMPOSTOS RECUPERÁVEIS</t>
        </r>
      </text>
    </comment>
    <comment ref="C5" authorId="0" shapeId="0" xr:uid="{BE90FDA9-981A-4238-B100-2108ECEA0593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CUSTO FIXO DECIDIDO A ALOCAR PARA O PRODUTO</t>
        </r>
      </text>
    </comment>
    <comment ref="C7" authorId="0" shapeId="0" xr:uid="{BE839CE7-0B10-4338-9AB5-6ED2E0DCFE57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% DE DESPESAS E CUSTOS FIXOS SÔBRE VENDAS</t>
        </r>
      </text>
    </comment>
    <comment ref="C9" authorId="0" shapeId="0" xr:uid="{8DAED0E4-E42D-409D-A8B8-B2A239249315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% DE CUSTO VARIAVEL SÔBRE VENDAS</t>
        </r>
      </text>
    </comment>
    <comment ref="H9" authorId="0" shapeId="0" xr:uid="{7716403F-CF3C-44FE-B026-2F663FA23F27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REPRESENTA 1% DE AUMENTO NO PREÇO</t>
        </r>
      </text>
    </comment>
    <comment ref="I9" authorId="0" shapeId="0" xr:uid="{64ECC514-53DE-4BAC-A104-2BE321A7853B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% REDUÇÃO VOLUME PARA CADA 1% DE AUMENTO PREÇO (POSITIVO)</t>
        </r>
      </text>
    </comment>
    <comment ref="C13" authorId="0" shapeId="0" xr:uid="{74CAF205-5E94-4DCA-BC89-743C02A515F2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% IMPOSTO SOBRE VENDAS</t>
        </r>
      </text>
    </comment>
    <comment ref="C14" authorId="0" shapeId="0" xr:uid="{0C437E58-8C1B-4B39-AFD7-0DC592C5365C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INSRIR OUTRAS COMO DESPESAS FINANCEIRA % SOBRE VENDAS SE HOUVER</t>
        </r>
      </text>
    </comment>
    <comment ref="H14" authorId="0" shapeId="0" xr:uid="{55010F74-1907-4A44-AD4E-F68FD78AB297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4" authorId="0" shapeId="0" xr:uid="{56710C81-AFC2-405F-B064-A4D02253D317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VOLUME ESTIMADO DE UNIDADES COM BASE PREÇO CONHECIDO</t>
        </r>
      </text>
    </comment>
    <comment ref="C16" authorId="0" shapeId="0" xr:uid="{D7776BE2-5AC8-47BE-B540-BFA51855D90C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% DE LUCRO BRUTO DESEJADO</t>
        </r>
      </text>
    </comment>
    <comment ref="D21" authorId="0" shapeId="0" xr:uid="{AB5F2031-335C-4B5C-84AE-F4974CEC0E90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PREÇO COM IMPOSTOS DO CONCORRENTE</t>
        </r>
      </text>
    </comment>
    <comment ref="F21" authorId="0" shapeId="0" xr:uid="{27899271-F1D4-4C93-AB8B-E6740AACE33C}">
      <text>
        <r>
          <rPr>
            <b/>
            <sz val="9"/>
            <color indexed="81"/>
            <rFont val="Segoe UI"/>
            <family val="2"/>
          </rPr>
          <t>Edson Clementino:</t>
        </r>
        <r>
          <rPr>
            <sz val="9"/>
            <color indexed="81"/>
            <rFont val="Segoe UI"/>
            <family val="2"/>
          </rPr>
          <t xml:space="preserve">
INSERIR PREÇOS SIMULADOS PARA AVALIAÇÃO E DECISÃO</t>
        </r>
      </text>
    </comment>
  </commentList>
</comments>
</file>

<file path=xl/sharedStrings.xml><?xml version="1.0" encoding="utf-8"?>
<sst xmlns="http://schemas.openxmlformats.org/spreadsheetml/2006/main" count="104" uniqueCount="83">
  <si>
    <t>DESPESAS/CUSTOS FIXOS</t>
  </si>
  <si>
    <t>% VENDAS</t>
  </si>
  <si>
    <t>VALOR R$</t>
  </si>
  <si>
    <t>TOTAL</t>
  </si>
  <si>
    <t>MARKUP</t>
  </si>
  <si>
    <t>LUCRO ANTES IR</t>
  </si>
  <si>
    <t>CUSTO MATERIAL</t>
  </si>
  <si>
    <t>FATURAMENTO</t>
  </si>
  <si>
    <t>IMPOSTOS</t>
  </si>
  <si>
    <t>GASTO FIXO</t>
  </si>
  <si>
    <t>IMPOSTO</t>
  </si>
  <si>
    <t>DESPESAS/CUSTOS FIXOS  R$</t>
  </si>
  <si>
    <t>OUTROS</t>
  </si>
  <si>
    <t>COLUNA A</t>
  </si>
  <si>
    <t>COLUNA  C</t>
  </si>
  <si>
    <t>COLUNA E</t>
  </si>
  <si>
    <t>PREENCHER SOMENTE CÉLULAS AMARELAS</t>
  </si>
  <si>
    <t>DESPESAS VARIÁVEIS</t>
  </si>
  <si>
    <t xml:space="preserve"> BASE OBJETIVO UNITÁRIO </t>
  </si>
  <si>
    <t>CONCORRÊNCIA UNITÁRIO</t>
  </si>
  <si>
    <t>SIMULADO UNITÁRIO</t>
  </si>
  <si>
    <t>DESPESAS VARIÁVEIS R$</t>
  </si>
  <si>
    <t>ANÁLISE CUSTO VOLUME LUCRO COM BASE PREÇO SIMULADO ESCOLHIDO</t>
  </si>
  <si>
    <t>PREÇO CONCORRÊNCIA UNITÁRIO</t>
  </si>
  <si>
    <t>PREÇO SIMULADO UNIT.ESCOLHIDO</t>
  </si>
  <si>
    <t>PREÇO UNITÁRIO ESCOLHIDO</t>
  </si>
  <si>
    <t>MARGEM DE CONTRIBUICÃO R$</t>
  </si>
  <si>
    <t>GASTOS VARIÁVEIS</t>
  </si>
  <si>
    <t>atributos oferecidos pela camisa oferecem ao cliente um valor estimado de R$ 280,00, ou seja, preço máximo que o cliente estaria disposto a pagar.</t>
  </si>
  <si>
    <t>Esta mesma pesquisa mostrou que o  preço e volume são inversamente proporcionais na razão 1:3, ou seja, se o preço varia 1% o volume varia 3% de maneira oposta.</t>
  </si>
  <si>
    <t>Anexo temos uma planilha de precificacão (modelo ) que poderá ser utilizada como instrumento de apoio para a organizacão das informacões, tão somente preenchendo os dados disponibilizados</t>
  </si>
  <si>
    <t>Preenchidas as células coloridas em amarelo, há automáticamente o retorno das seguintes informacões.</t>
  </si>
  <si>
    <t xml:space="preserve">Área de simulacão. Preenchendo-se a coluna em amarelo com um preço temos como retorno na célula H23 o volume estimado de vendas e a partir da célula H26 temos a projecão de resultado (DRE)           </t>
  </si>
  <si>
    <t xml:space="preserve">calculando o lucro final em Reais e percentual sobre o faturamento (célula em verde ) com o preço simulado em amarelo na célula E23. </t>
  </si>
  <si>
    <t>na células coloridas em amarelo na coluna B.</t>
  </si>
  <si>
    <t>As despesas variáveis incluindo fretes e comissões representam em média 9% das vendas mensais e, por ser uma empresa do simples nacional, paga impostos a base  de 13% sobre vendas.</t>
  </si>
  <si>
    <t>MC</t>
  </si>
  <si>
    <t>LUCRO</t>
  </si>
  <si>
    <t>VOLUME</t>
  </si>
  <si>
    <t>PREÇ0</t>
  </si>
  <si>
    <t xml:space="preserve">MARGEM CONTRIBUIÇAO </t>
  </si>
  <si>
    <t>ANÁLISE CUSTO - VOLUME - LUCRO</t>
  </si>
  <si>
    <t>MELHOR PREÇO</t>
  </si>
  <si>
    <t>% MELHORA</t>
  </si>
  <si>
    <t>A camisaria veste bem comercializa camisas sociais. Comprou um lote de camisas com custo unitário líquido (sem impostos recuperáveis) de R$ 128,00 .seus</t>
  </si>
  <si>
    <t>gastos fixos mensais totais  corresponde em média a 14% de suas vendas . Após análise a Diretoria decidiu agregar R$ 55000.00 de custo fixo a esta camisa no mês e o restante a outros produtos.</t>
  </si>
  <si>
    <t>A área de vendas da empresa fez uma pesquisa e identificou que o principal concorrente está vendendo esta camisa por R$ 272.00. Identificou também que os</t>
  </si>
  <si>
    <t>A pesquisa revelou também que se o preço for competitivo (igual à concorrência) terá um potencial de vendas de 1.300 unidades mês. O objetivo de lucro de longo prazo da empresa é de 18%.</t>
  </si>
  <si>
    <t>Preço base objetivo unitário sugerido com lucro de longo prazo (18%) e seus resultados correspondentes, margem de contribuicão unitária e percentual , mark up e lucro unitário calculado.</t>
  </si>
  <si>
    <t>Margem de contribuicão unitária e percentual, mark-up sugerido, lucro unitário em R$ e percentual, utilizando-se o preço da concorrência.</t>
  </si>
  <si>
    <t>Pergunta-se: Qual deve ser o preço praticado pela empresa para obtencao do maior lucro em R$.</t>
  </si>
  <si>
    <t>OBJETIVO DE LUCRO LONGO PRAZO</t>
  </si>
  <si>
    <t>GASTO  FIXO   AGREGADO A ABSORVER</t>
  </si>
  <si>
    <t>PONTO EQUILIBRIO(VOLUME/R$)</t>
  </si>
  <si>
    <t>PESQUISA</t>
  </si>
  <si>
    <t>CENÁRIO 3</t>
  </si>
  <si>
    <t>PREÇO  BASE OBJETIVO UNITÁRIO LONGO PRAZO</t>
  </si>
  <si>
    <t>PREÇO</t>
  </si>
  <si>
    <t>CUSTO UNITÁRIO PRODUTO SEM IMPOSTOS RECUPERÁVEIS</t>
  </si>
  <si>
    <t>VOLUME  VENDAS ESTIMADO</t>
  </si>
  <si>
    <t>RELAÇÃO DE ELASTICIDADE PREÇOXVOLUME(REL.INVERSA)</t>
  </si>
  <si>
    <t>DRE GERENCIAL</t>
  </si>
  <si>
    <t>MARG.CONTRIB.%</t>
  </si>
  <si>
    <t xml:space="preserve">IMPOSTOS </t>
  </si>
  <si>
    <t>NÚMERO ANÁLISES - SIMULAÇÕES</t>
  </si>
  <si>
    <t>LUCRO BRUTO</t>
  </si>
  <si>
    <t>LUCRO BRUTO UNITÁRIO</t>
  </si>
  <si>
    <t>CÉLULA  F21</t>
  </si>
  <si>
    <t>CÉLULA  I21</t>
  </si>
  <si>
    <t>MARG.CONTRIB. R$</t>
  </si>
  <si>
    <t>LUCRO ANTES IR R$</t>
  </si>
  <si>
    <t>CÉLULA I34</t>
  </si>
  <si>
    <t>CÉLULA  I36</t>
  </si>
  <si>
    <t>PONTO : PREÇO XVOLUME CONHECIDOS</t>
  </si>
  <si>
    <t>PREÇO SIMULADO</t>
  </si>
  <si>
    <t>VOLUME ESTIMADO</t>
  </si>
  <si>
    <t>n</t>
  </si>
  <si>
    <t>LUCRO ANTES IR %</t>
  </si>
  <si>
    <t>*************************</t>
  </si>
  <si>
    <t>MODELO PRECIFICAÇÃO UNITÁRIO PRODUTO - VAREJO</t>
  </si>
  <si>
    <t>MODELO SUGESTÃO - SUMÁRIO DE DADOS PARA DECISÃO</t>
  </si>
  <si>
    <t>LUCRO UNITÁRIO ANTES IR R$</t>
  </si>
  <si>
    <t>CADA CÉLULA AMARELA POSSUE ANOTAÇÃO DE PREENCHIMENTO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</si>
</sst>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&quot;R$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Garamond"/>
      <family val="1"/>
    </font>
    <font>
      <sz val="12"/>
      <color theme="1"/>
      <name val="Garamond"/>
      <family val="1"/>
    </font>
    <font>
      <b/>
      <u/>
      <sz val="12"/>
      <name val="Garamond"/>
      <family val="1"/>
    </font>
    <font>
      <b/>
      <sz val="12"/>
      <name val="Garamond"/>
      <family val="1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Garamond"/>
      <family val="1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10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9" fontId="2" fillId="2" borderId="0" xfId="3" applyFont="1" applyFill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65" fontId="5" fillId="2" borderId="4" xfId="0" applyNumberFormat="1" applyFont="1" applyFill="1" applyBorder="1" applyAlignment="1" applyProtection="1">
      <alignment horizontal="center" vertical="center"/>
      <protection hidden="1"/>
    </xf>
    <xf numFmtId="165" fontId="5" fillId="2" borderId="6" xfId="3" applyNumberFormat="1" applyFont="1" applyFill="1" applyBorder="1" applyAlignment="1" applyProtection="1">
      <alignment horizontal="center" vertical="center"/>
      <protection hidden="1"/>
    </xf>
    <xf numFmtId="10" fontId="5" fillId="2" borderId="4" xfId="3" applyNumberFormat="1" applyFont="1" applyFill="1" applyBorder="1" applyAlignment="1" applyProtection="1">
      <alignment horizontal="center" vertical="center"/>
      <protection hidden="1"/>
    </xf>
    <xf numFmtId="44" fontId="5" fillId="2" borderId="4" xfId="0" applyNumberFormat="1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10" fontId="2" fillId="4" borderId="4" xfId="0" applyNumberFormat="1" applyFont="1" applyFill="1" applyBorder="1" applyAlignment="1" applyProtection="1">
      <alignment horizontal="center"/>
      <protection hidden="1"/>
    </xf>
    <xf numFmtId="165" fontId="2" fillId="4" borderId="9" xfId="0" applyNumberFormat="1" applyFont="1" applyFill="1" applyBorder="1" applyAlignment="1" applyProtection="1">
      <alignment horizontal="center"/>
      <protection hidden="1"/>
    </xf>
    <xf numFmtId="165" fontId="2" fillId="4" borderId="4" xfId="0" applyNumberFormat="1" applyFont="1" applyFill="1" applyBorder="1" applyAlignment="1" applyProtection="1">
      <alignment horizontal="center"/>
      <protection hidden="1"/>
    </xf>
    <xf numFmtId="0" fontId="5" fillId="5" borderId="7" xfId="0" applyFont="1" applyFill="1" applyBorder="1" applyAlignment="1" applyProtection="1">
      <alignment horizontal="center" vertical="center"/>
      <protection hidden="1"/>
    </xf>
    <xf numFmtId="10" fontId="2" fillId="5" borderId="7" xfId="0" applyNumberFormat="1" applyFont="1" applyFill="1" applyBorder="1" applyAlignment="1" applyProtection="1">
      <alignment horizontal="center"/>
      <protection hidden="1"/>
    </xf>
    <xf numFmtId="10" fontId="2" fillId="5" borderId="10" xfId="0" applyNumberFormat="1" applyFont="1" applyFill="1" applyBorder="1" applyAlignment="1" applyProtection="1">
      <alignment horizontal="center"/>
      <protection hidden="1"/>
    </xf>
    <xf numFmtId="10" fontId="5" fillId="0" borderId="6" xfId="0" applyNumberFormat="1" applyFon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165" fontId="5" fillId="2" borderId="6" xfId="2" applyNumberFormat="1" applyFont="1" applyFill="1" applyBorder="1" applyAlignment="1" applyProtection="1">
      <alignment horizontal="center" vertical="center"/>
      <protection hidden="1"/>
    </xf>
    <xf numFmtId="165" fontId="5" fillId="2" borderId="4" xfId="2" applyNumberFormat="1" applyFont="1" applyFill="1" applyBorder="1" applyAlignment="1" applyProtection="1">
      <alignment horizontal="center" vertical="center"/>
      <protection hidden="1"/>
    </xf>
    <xf numFmtId="44" fontId="5" fillId="0" borderId="4" xfId="0" applyNumberFormat="1" applyFont="1" applyBorder="1" applyAlignment="1" applyProtection="1">
      <alignment horizontal="center" vertical="center"/>
      <protection hidden="1"/>
    </xf>
    <xf numFmtId="44" fontId="5" fillId="2" borderId="6" xfId="2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44" fontId="5" fillId="2" borderId="8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9" fontId="5" fillId="2" borderId="0" xfId="1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165" fontId="2" fillId="4" borderId="0" xfId="0" applyNumberFormat="1" applyFont="1" applyFill="1" applyAlignment="1" applyProtection="1">
      <alignment horizontal="center" vertical="center"/>
      <protection hidden="1"/>
    </xf>
    <xf numFmtId="165" fontId="2" fillId="4" borderId="0" xfId="0" applyNumberFormat="1" applyFont="1" applyFill="1" applyAlignment="1" applyProtection="1">
      <alignment horizontal="center"/>
      <protection hidden="1"/>
    </xf>
    <xf numFmtId="0" fontId="2" fillId="2" borderId="4" xfId="0" applyFont="1" applyFill="1" applyBorder="1" applyProtection="1">
      <protection hidden="1"/>
    </xf>
    <xf numFmtId="165" fontId="2" fillId="2" borderId="4" xfId="0" applyNumberFormat="1" applyFont="1" applyFill="1" applyBorder="1" applyAlignment="1" applyProtection="1">
      <alignment horizontal="center"/>
      <protection hidden="1"/>
    </xf>
    <xf numFmtId="9" fontId="2" fillId="4" borderId="0" xfId="3" applyFont="1" applyFill="1" applyAlignment="1" applyProtection="1">
      <alignment horizontal="center"/>
      <protection hidden="1"/>
    </xf>
    <xf numFmtId="10" fontId="2" fillId="4" borderId="0" xfId="0" applyNumberFormat="1" applyFont="1" applyFill="1" applyAlignment="1" applyProtection="1">
      <alignment horizontal="center"/>
      <protection hidden="1"/>
    </xf>
    <xf numFmtId="10" fontId="2" fillId="4" borderId="0" xfId="3" applyNumberFormat="1" applyFont="1" applyFill="1" applyAlignment="1" applyProtection="1">
      <alignment horizontal="center"/>
      <protection hidden="1"/>
    </xf>
    <xf numFmtId="2" fontId="2" fillId="4" borderId="0" xfId="0" applyNumberFormat="1" applyFont="1" applyFill="1" applyAlignment="1" applyProtection="1">
      <alignment horizontal="center"/>
      <protection hidden="1"/>
    </xf>
    <xf numFmtId="9" fontId="0" fillId="2" borderId="0" xfId="0" applyNumberFormat="1" applyFill="1" applyProtection="1">
      <protection hidden="1"/>
    </xf>
    <xf numFmtId="164" fontId="2" fillId="4" borderId="0" xfId="0" applyNumberFormat="1" applyFont="1" applyFill="1" applyAlignment="1" applyProtection="1">
      <alignment horizontal="center"/>
      <protection hidden="1"/>
    </xf>
    <xf numFmtId="1" fontId="2" fillId="4" borderId="0" xfId="0" applyNumberFormat="1" applyFont="1" applyFill="1" applyAlignment="1" applyProtection="1">
      <alignment horizontal="center"/>
      <protection hidden="1"/>
    </xf>
    <xf numFmtId="44" fontId="14" fillId="6" borderId="4" xfId="0" applyNumberFormat="1" applyFont="1" applyFill="1" applyBorder="1" applyProtection="1">
      <protection hidden="1"/>
    </xf>
    <xf numFmtId="10" fontId="0" fillId="2" borderId="0" xfId="3" applyNumberFormat="1" applyFont="1" applyFill="1" applyProtection="1">
      <protection hidden="1"/>
    </xf>
    <xf numFmtId="165" fontId="0" fillId="3" borderId="0" xfId="0" applyNumberFormat="1" applyFill="1" applyAlignment="1" applyProtection="1">
      <alignment horizontal="center"/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165" fontId="2" fillId="2" borderId="0" xfId="0" applyNumberFormat="1" applyFont="1" applyFill="1" applyAlignment="1" applyProtection="1">
      <alignment horizontal="center"/>
      <protection hidden="1"/>
    </xf>
    <xf numFmtId="165" fontId="2" fillId="2" borderId="0" xfId="0" applyNumberFormat="1" applyFont="1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165" fontId="0" fillId="8" borderId="0" xfId="0" applyNumberFormat="1" applyFill="1" applyAlignment="1" applyProtection="1">
      <alignment horizontal="center"/>
      <protection hidden="1"/>
    </xf>
    <xf numFmtId="165" fontId="0" fillId="7" borderId="0" xfId="0" applyNumberFormat="1" applyFill="1" applyAlignment="1" applyProtection="1">
      <alignment horizontal="center"/>
      <protection hidden="1"/>
    </xf>
    <xf numFmtId="165" fontId="2" fillId="8" borderId="0" xfId="0" applyNumberFormat="1" applyFont="1" applyFill="1" applyAlignment="1" applyProtection="1">
      <alignment horizontal="center"/>
      <protection hidden="1"/>
    </xf>
    <xf numFmtId="165" fontId="0" fillId="2" borderId="0" xfId="0" applyNumberFormat="1" applyFill="1" applyProtection="1">
      <protection hidden="1"/>
    </xf>
    <xf numFmtId="44" fontId="0" fillId="2" borderId="0" xfId="0" applyNumberFormat="1" applyFill="1" applyProtection="1">
      <protection hidden="1"/>
    </xf>
    <xf numFmtId="165" fontId="0" fillId="2" borderId="0" xfId="3" applyNumberFormat="1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2" fillId="7" borderId="0" xfId="0" applyFont="1" applyFill="1" applyProtection="1">
      <protection hidden="1"/>
    </xf>
    <xf numFmtId="44" fontId="0" fillId="7" borderId="0" xfId="0" applyNumberFormat="1" applyFill="1" applyProtection="1">
      <protection hidden="1"/>
    </xf>
    <xf numFmtId="10" fontId="0" fillId="7" borderId="0" xfId="3" applyNumberFormat="1" applyFont="1" applyFill="1" applyProtection="1">
      <protection hidden="1"/>
    </xf>
    <xf numFmtId="0" fontId="0" fillId="9" borderId="0" xfId="0" applyFill="1" applyAlignment="1" applyProtection="1">
      <alignment horizontal="center"/>
      <protection hidden="1"/>
    </xf>
    <xf numFmtId="10" fontId="0" fillId="2" borderId="0" xfId="3" applyNumberFormat="1" applyFont="1" applyFill="1" applyAlignment="1" applyProtection="1">
      <alignment horizontal="center"/>
      <protection hidden="1"/>
    </xf>
    <xf numFmtId="0" fontId="0" fillId="8" borderId="0" xfId="0" applyFill="1" applyAlignment="1" applyProtection="1">
      <alignment horizontal="center"/>
      <protection hidden="1"/>
    </xf>
    <xf numFmtId="10" fontId="0" fillId="8" borderId="0" xfId="3" applyNumberFormat="1" applyFont="1" applyFill="1" applyAlignment="1" applyProtection="1">
      <alignment horizontal="center"/>
      <protection hidden="1"/>
    </xf>
    <xf numFmtId="165" fontId="11" fillId="10" borderId="0" xfId="0" applyNumberFormat="1" applyFont="1" applyFill="1" applyAlignment="1" applyProtection="1">
      <alignment horizontal="center"/>
      <protection hidden="1"/>
    </xf>
    <xf numFmtId="0" fontId="11" fillId="10" borderId="0" xfId="0" applyFont="1" applyFill="1" applyAlignment="1" applyProtection="1">
      <alignment horizontal="center"/>
      <protection hidden="1"/>
    </xf>
    <xf numFmtId="165" fontId="11" fillId="2" borderId="0" xfId="0" applyNumberFormat="1" applyFont="1" applyFill="1" applyProtection="1"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10" fontId="5" fillId="4" borderId="4" xfId="3" applyNumberFormat="1" applyFont="1" applyFill="1" applyBorder="1" applyAlignment="1" applyProtection="1">
      <alignment horizontal="center" vertical="center"/>
      <protection hidden="1"/>
    </xf>
    <xf numFmtId="165" fontId="5" fillId="4" borderId="4" xfId="3" applyNumberFormat="1" applyFont="1" applyFill="1" applyBorder="1" applyAlignment="1" applyProtection="1">
      <alignment horizontal="center" vertical="center"/>
      <protection hidden="1"/>
    </xf>
    <xf numFmtId="165" fontId="5" fillId="4" borderId="6" xfId="2" applyNumberFormat="1" applyFont="1" applyFill="1" applyBorder="1" applyAlignment="1" applyProtection="1">
      <alignment horizontal="center" vertical="center"/>
      <protection hidden="1"/>
    </xf>
    <xf numFmtId="1" fontId="0" fillId="4" borderId="0" xfId="0" applyNumberFormat="1" applyFill="1" applyAlignment="1" applyProtection="1">
      <alignment horizontal="center" vertical="center"/>
      <protection hidden="1"/>
    </xf>
    <xf numFmtId="0" fontId="2" fillId="4" borderId="4" xfId="0" applyFont="1" applyFill="1" applyBorder="1" applyProtection="1">
      <protection hidden="1"/>
    </xf>
    <xf numFmtId="10" fontId="2" fillId="4" borderId="4" xfId="3" applyNumberFormat="1" applyFont="1" applyFill="1" applyBorder="1" applyAlignment="1" applyProtection="1">
      <alignment horizontal="center"/>
      <protection hidden="1"/>
    </xf>
    <xf numFmtId="165" fontId="2" fillId="4" borderId="4" xfId="3" applyNumberFormat="1" applyFont="1" applyFill="1" applyBorder="1" applyAlignment="1" applyProtection="1">
      <alignment horizontal="center"/>
      <protection hidden="1"/>
    </xf>
    <xf numFmtId="0" fontId="0" fillId="2" borderId="0" xfId="0" applyFill="1" applyProtection="1">
      <protection locked="0"/>
    </xf>
    <xf numFmtId="165" fontId="5" fillId="3" borderId="1" xfId="2" applyNumberFormat="1" applyFont="1" applyFill="1" applyBorder="1" applyAlignment="1" applyProtection="1">
      <alignment horizontal="center" vertical="center"/>
      <protection locked="0"/>
    </xf>
    <xf numFmtId="165" fontId="5" fillId="3" borderId="2" xfId="2" applyNumberFormat="1" applyFont="1" applyFill="1" applyBorder="1" applyAlignment="1" applyProtection="1">
      <alignment horizontal="center" vertical="center"/>
      <protection locked="0"/>
    </xf>
    <xf numFmtId="10" fontId="5" fillId="3" borderId="4" xfId="3" applyNumberFormat="1" applyFont="1" applyFill="1" applyBorder="1" applyAlignment="1" applyProtection="1">
      <alignment horizontal="center" vertical="center"/>
      <protection locked="0"/>
    </xf>
    <xf numFmtId="10" fontId="6" fillId="3" borderId="4" xfId="3" applyNumberFormat="1" applyFont="1" applyFill="1" applyBorder="1" applyAlignment="1" applyProtection="1">
      <alignment horizontal="center" vertical="center"/>
      <protection locked="0"/>
    </xf>
    <xf numFmtId="10" fontId="5" fillId="3" borderId="6" xfId="3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165" fontId="2" fillId="3" borderId="0" xfId="0" applyNumberFormat="1" applyFont="1" applyFill="1" applyAlignment="1" applyProtection="1">
      <alignment horizontal="center" vertical="center"/>
      <protection locked="0"/>
    </xf>
    <xf numFmtId="10" fontId="2" fillId="6" borderId="4" xfId="3" applyNumberFormat="1" applyFont="1" applyFill="1" applyBorder="1" applyAlignment="1" applyProtection="1">
      <alignment horizontal="center"/>
      <protection hidden="1"/>
    </xf>
    <xf numFmtId="165" fontId="14" fillId="6" borderId="4" xfId="3" applyNumberFormat="1" applyFont="1" applyFill="1" applyBorder="1" applyAlignment="1" applyProtection="1">
      <alignment horizontal="center"/>
      <protection hidden="1"/>
    </xf>
    <xf numFmtId="0" fontId="2" fillId="6" borderId="4" xfId="0" applyFont="1" applyFill="1" applyBorder="1" applyProtection="1">
      <protection hidden="1"/>
    </xf>
    <xf numFmtId="165" fontId="2" fillId="6" borderId="4" xfId="3" applyNumberFormat="1" applyFont="1" applyFill="1" applyBorder="1" applyAlignment="1" applyProtection="1">
      <alignment horizontal="center"/>
      <protection hidden="1"/>
    </xf>
    <xf numFmtId="0" fontId="0" fillId="2" borderId="4" xfId="0" applyFill="1" applyBorder="1" applyAlignment="1" applyProtection="1">
      <alignment horizontal="center"/>
      <protection hidden="1"/>
    </xf>
    <xf numFmtId="2" fontId="0" fillId="3" borderId="4" xfId="3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hidden="1"/>
    </xf>
    <xf numFmtId="2" fontId="0" fillId="2" borderId="4" xfId="3" applyNumberFormat="1" applyFont="1" applyFill="1" applyBorder="1" applyAlignment="1" applyProtection="1">
      <alignment horizontal="center"/>
      <protection locked="0"/>
    </xf>
    <xf numFmtId="44" fontId="2" fillId="2" borderId="0" xfId="0" applyNumberFormat="1" applyFont="1" applyFill="1" applyProtection="1">
      <protection locked="0"/>
    </xf>
    <xf numFmtId="0" fontId="3" fillId="2" borderId="0" xfId="0" applyFont="1" applyFill="1" applyAlignment="1">
      <alignment horizontal="center"/>
    </xf>
    <xf numFmtId="0" fontId="13" fillId="4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11" borderId="0" xfId="0" applyFill="1" applyAlignment="1">
      <alignment horizontal="center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8" fillId="2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12" fillId="4" borderId="0" xfId="0" applyFont="1" applyFill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DRE GERENCIAL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DRE GERENCIAL</a:t>
          </a:r>
        </a:p>
      </cx:txPr>
    </cx:title>
    <cx:plotArea>
      <cx:plotAreaRegion>
        <cx:series layoutId="waterfall" uniqueId="{4FD81EFE-F18B-4700-AAD4-EF2E3313AA7D}"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82</xdr:row>
      <xdr:rowOff>185172</xdr:rowOff>
    </xdr:from>
    <xdr:to>
      <xdr:col>10</xdr:col>
      <xdr:colOff>358466</xdr:colOff>
      <xdr:row>100</xdr:row>
      <xdr:rowOff>10242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047C8488-7419-84C9-1710-C97F3C59B7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96350" y="7786122"/>
              <a:ext cx="4606616" cy="32540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"/>
  <sheetViews>
    <sheetView topLeftCell="B11" zoomScale="93" zoomScaleNormal="93" workbookViewId="0">
      <selection activeCell="J29" sqref="J29"/>
    </sheetView>
  </sheetViews>
  <sheetFormatPr defaultColWidth="9.140625" defaultRowHeight="15" x14ac:dyDescent="0.25"/>
  <cols>
    <col min="1" max="1" width="16.7109375" style="1" customWidth="1"/>
    <col min="2" max="4" width="9.140625" style="1"/>
    <col min="5" max="5" width="11.5703125" style="1" customWidth="1"/>
    <col min="6" max="20" width="9.140625" style="1"/>
    <col min="21" max="21" width="7.85546875" style="1" customWidth="1"/>
    <col min="22" max="16384" width="9.140625" style="1"/>
  </cols>
  <sheetData>
    <row r="1" spans="1:23" ht="15.75" customHeight="1" x14ac:dyDescent="0.25">
      <c r="A1" s="109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5"/>
      <c r="Q1" s="5"/>
      <c r="R1" s="5"/>
      <c r="S1" s="5"/>
      <c r="T1" s="5"/>
    </row>
    <row r="2" spans="1:23" ht="15.75" customHeight="1" x14ac:dyDescent="0.25">
      <c r="A2" s="10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5"/>
      <c r="Q2" s="5"/>
      <c r="R2" s="5"/>
      <c r="S2" s="5"/>
      <c r="T2" s="5"/>
    </row>
    <row r="3" spans="1:23" ht="15.75" customHeight="1" x14ac:dyDescent="0.25">
      <c r="A3" s="109"/>
      <c r="B3" s="110" t="s">
        <v>55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</row>
    <row r="4" spans="1:23" ht="15.7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3" ht="15.75" customHeight="1" x14ac:dyDescent="0.25">
      <c r="A5" s="11"/>
      <c r="B5" s="2" t="s">
        <v>44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W5" s="3"/>
    </row>
    <row r="6" spans="1:23" ht="15.75" x14ac:dyDescent="0.25">
      <c r="A6" s="5"/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W6" s="3"/>
    </row>
    <row r="7" spans="1:23" ht="15.75" x14ac:dyDescent="0.25">
      <c r="A7" s="5"/>
      <c r="B7" s="2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W7" s="3"/>
    </row>
    <row r="8" spans="1:23" ht="15.75" x14ac:dyDescent="0.25">
      <c r="A8" s="5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W8" s="3"/>
    </row>
    <row r="9" spans="1:23" ht="15.75" x14ac:dyDescent="0.25">
      <c r="A9" s="5"/>
      <c r="B9" s="2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W9" s="3"/>
    </row>
    <row r="10" spans="1:23" ht="15.75" x14ac:dyDescent="0.25">
      <c r="A10" s="5"/>
      <c r="B10" s="2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W10" s="3"/>
    </row>
    <row r="11" spans="1:23" ht="15.75" x14ac:dyDescent="0.25">
      <c r="A11" s="5"/>
      <c r="B11" s="2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W11" s="3"/>
    </row>
    <row r="12" spans="1:23" ht="15.75" x14ac:dyDescent="0.25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W12" s="3"/>
    </row>
    <row r="13" spans="1:23" ht="15.75" x14ac:dyDescent="0.25">
      <c r="A13" s="5"/>
      <c r="B13" s="2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  <c r="V13" s="3"/>
      <c r="W13" s="3"/>
    </row>
    <row r="14" spans="1:23" ht="15.75" x14ac:dyDescent="0.25">
      <c r="A14" s="5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  <c r="V14" s="3"/>
      <c r="W14" s="3"/>
    </row>
    <row r="15" spans="1:23" ht="15.75" x14ac:dyDescent="0.25">
      <c r="A15" s="5"/>
      <c r="B15" s="8" t="s">
        <v>31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2"/>
      <c r="N15" s="2"/>
      <c r="O15" s="2"/>
      <c r="P15" s="2"/>
      <c r="Q15" s="2"/>
      <c r="R15" s="2"/>
      <c r="S15" s="2"/>
      <c r="T15" s="2"/>
      <c r="U15" s="3"/>
      <c r="V15" s="3"/>
      <c r="W15" s="3"/>
    </row>
    <row r="16" spans="1:23" ht="15.75" x14ac:dyDescent="0.25">
      <c r="A16" s="5"/>
      <c r="B16" s="6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3"/>
      <c r="V16" s="3"/>
      <c r="W16" s="3"/>
    </row>
    <row r="17" spans="1:23" ht="15.75" x14ac:dyDescent="0.25">
      <c r="A17" s="5"/>
      <c r="B17" s="2" t="s">
        <v>48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3"/>
      <c r="V17" s="3"/>
      <c r="W17" s="3"/>
    </row>
    <row r="18" spans="1:23" ht="15.75" x14ac:dyDescent="0.25">
      <c r="B18" s="6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/>
      <c r="V18" s="4"/>
      <c r="W18" s="3"/>
    </row>
    <row r="19" spans="1:23" ht="15.75" x14ac:dyDescent="0.25">
      <c r="B19" s="2" t="s">
        <v>49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/>
      <c r="V19" s="4"/>
      <c r="W19" s="3"/>
    </row>
    <row r="20" spans="1:23" ht="15.75" x14ac:dyDescent="0.25">
      <c r="B20" s="6" t="s">
        <v>15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3"/>
    </row>
    <row r="21" spans="1:23" ht="15.75" x14ac:dyDescent="0.25">
      <c r="B21" s="2" t="s">
        <v>32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  <c r="W21" s="3"/>
    </row>
    <row r="22" spans="1:23" ht="15.75" x14ac:dyDescent="0.25">
      <c r="B22" s="2" t="s">
        <v>33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  <c r="W22" s="3"/>
    </row>
    <row r="23" spans="1:23" ht="15.7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  <c r="W23" s="3"/>
    </row>
    <row r="25" spans="1:23" ht="15.75" x14ac:dyDescent="0.25">
      <c r="C25" s="2" t="s">
        <v>50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3" ht="15.75" x14ac:dyDescent="0.25">
      <c r="L26" s="2"/>
      <c r="M26" s="2"/>
      <c r="N26" s="108"/>
      <c r="O26" s="108"/>
      <c r="P26" s="108"/>
      <c r="Q26" s="108"/>
      <c r="R26" s="108"/>
      <c r="S26" s="108"/>
      <c r="T26" s="108"/>
    </row>
    <row r="27" spans="1:23" x14ac:dyDescent="0.25">
      <c r="C27" s="111"/>
      <c r="D27" s="111"/>
      <c r="E27" s="111"/>
      <c r="F27" s="111"/>
      <c r="N27" s="108"/>
      <c r="O27" s="108"/>
      <c r="P27" s="108"/>
      <c r="Q27" s="108"/>
      <c r="R27" s="108"/>
      <c r="S27" s="108"/>
      <c r="T27" s="108"/>
    </row>
    <row r="28" spans="1:23" x14ac:dyDescent="0.25">
      <c r="C28" s="111"/>
      <c r="D28" s="111"/>
      <c r="E28" s="111"/>
      <c r="F28" s="111"/>
    </row>
  </sheetData>
  <mergeCells count="4">
    <mergeCell ref="N26:T27"/>
    <mergeCell ref="A1:A3"/>
    <mergeCell ref="B3:U3"/>
    <mergeCell ref="C27:F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6"/>
  <sheetViews>
    <sheetView tabSelected="1" topLeftCell="A11" zoomScale="93" zoomScaleNormal="93" workbookViewId="0">
      <selection activeCell="H9" sqref="H9"/>
    </sheetView>
  </sheetViews>
  <sheetFormatPr defaultRowHeight="15" x14ac:dyDescent="0.25"/>
  <cols>
    <col min="1" max="1" width="0.85546875" style="14" customWidth="1"/>
    <col min="2" max="2" width="28.42578125" style="16" customWidth="1"/>
    <col min="3" max="3" width="18.7109375" style="16" customWidth="1"/>
    <col min="4" max="4" width="30.140625" style="16" customWidth="1"/>
    <col min="5" max="5" width="24.5703125" style="16" customWidth="1"/>
    <col min="6" max="6" width="30.7109375" style="16" customWidth="1"/>
    <col min="7" max="7" width="6.140625" style="14" hidden="1" customWidth="1"/>
    <col min="8" max="8" width="28" style="14" customWidth="1"/>
    <col min="9" max="9" width="26.5703125" style="14" customWidth="1"/>
    <col min="10" max="11" width="9.140625" style="14"/>
    <col min="12" max="12" width="237.28515625" style="14" customWidth="1"/>
    <col min="13" max="16384" width="9.140625" style="16"/>
  </cols>
  <sheetData>
    <row r="1" spans="2:11" ht="15" customHeight="1" x14ac:dyDescent="0.25">
      <c r="B1" s="114" t="s">
        <v>79</v>
      </c>
      <c r="C1" s="114"/>
      <c r="D1" s="114"/>
      <c r="E1" s="114"/>
      <c r="F1" s="114"/>
      <c r="G1" s="114"/>
      <c r="H1" s="114"/>
      <c r="I1" s="114"/>
      <c r="J1" s="15"/>
      <c r="K1" s="15"/>
    </row>
    <row r="2" spans="2:11" ht="15" customHeight="1" x14ac:dyDescent="0.25">
      <c r="B2" s="114"/>
      <c r="C2" s="114"/>
      <c r="D2" s="114"/>
      <c r="E2" s="114"/>
      <c r="F2" s="114"/>
      <c r="G2" s="114"/>
      <c r="H2" s="114"/>
      <c r="I2" s="114"/>
      <c r="J2" s="15"/>
      <c r="K2" s="15"/>
    </row>
    <row r="3" spans="2:11" ht="18.75" customHeight="1" thickBot="1" x14ac:dyDescent="0.3">
      <c r="B3" s="115" t="s">
        <v>16</v>
      </c>
      <c r="C3" s="115"/>
      <c r="D3" s="118" t="s">
        <v>82</v>
      </c>
      <c r="E3" s="118"/>
      <c r="F3" s="118"/>
    </row>
    <row r="4" spans="2:11" ht="27.75" customHeight="1" thickBot="1" x14ac:dyDescent="0.3">
      <c r="B4" s="17" t="s">
        <v>58</v>
      </c>
      <c r="C4" s="91">
        <v>128</v>
      </c>
      <c r="D4" s="118"/>
      <c r="E4" s="118"/>
      <c r="F4" s="118"/>
    </row>
    <row r="5" spans="2:11" s="14" customFormat="1" ht="28.5" customHeight="1" thickBot="1" x14ac:dyDescent="0.3">
      <c r="B5" s="17" t="s">
        <v>52</v>
      </c>
      <c r="C5" s="92">
        <v>55000</v>
      </c>
      <c r="D5" s="18" t="s">
        <v>18</v>
      </c>
      <c r="E5" s="18" t="s">
        <v>19</v>
      </c>
      <c r="F5" s="18" t="s">
        <v>20</v>
      </c>
    </row>
    <row r="6" spans="2:11" x14ac:dyDescent="0.25">
      <c r="B6" s="112" t="s">
        <v>0</v>
      </c>
      <c r="C6" s="19" t="s">
        <v>1</v>
      </c>
      <c r="D6" s="20" t="s">
        <v>11</v>
      </c>
      <c r="E6" s="20" t="s">
        <v>11</v>
      </c>
      <c r="F6" s="20" t="s">
        <v>11</v>
      </c>
    </row>
    <row r="7" spans="2:11" x14ac:dyDescent="0.25">
      <c r="B7" s="113"/>
      <c r="C7" s="93">
        <v>0.14000000000000001</v>
      </c>
      <c r="D7" s="21">
        <f>C7*B21</f>
        <v>38.956521739130437</v>
      </c>
      <c r="E7" s="22">
        <f>C7*D21</f>
        <v>38.080000000000005</v>
      </c>
      <c r="F7" s="21">
        <f>C7*F21</f>
        <v>36.874600000000001</v>
      </c>
      <c r="H7" s="116" t="s">
        <v>60</v>
      </c>
      <c r="I7" s="116"/>
    </row>
    <row r="8" spans="2:11" x14ac:dyDescent="0.25">
      <c r="B8" s="117" t="s">
        <v>17</v>
      </c>
      <c r="C8" s="23" t="s">
        <v>1</v>
      </c>
      <c r="D8" s="24" t="s">
        <v>21</v>
      </c>
      <c r="E8" s="24" t="s">
        <v>21</v>
      </c>
      <c r="F8" s="24" t="s">
        <v>21</v>
      </c>
      <c r="H8" s="25" t="s">
        <v>57</v>
      </c>
      <c r="I8" s="25" t="s">
        <v>38</v>
      </c>
    </row>
    <row r="9" spans="2:11" x14ac:dyDescent="0.25">
      <c r="B9" s="113"/>
      <c r="C9" s="93">
        <v>0.09</v>
      </c>
      <c r="D9" s="21">
        <f>C9*B21</f>
        <v>25.043478260869563</v>
      </c>
      <c r="E9" s="22">
        <f>C9*D21</f>
        <v>24.48</v>
      </c>
      <c r="F9" s="21">
        <f>C9*F21</f>
        <v>23.705099999999998</v>
      </c>
      <c r="H9" s="106">
        <v>1</v>
      </c>
      <c r="I9" s="104">
        <v>3</v>
      </c>
    </row>
    <row r="10" spans="2:11" x14ac:dyDescent="0.25">
      <c r="B10" s="19" t="s">
        <v>3</v>
      </c>
      <c r="C10" s="26">
        <f>C7+C9</f>
        <v>0.23</v>
      </c>
      <c r="D10" s="27">
        <f>D7+D9</f>
        <v>64</v>
      </c>
      <c r="E10" s="27">
        <f>E7+E9</f>
        <v>62.56</v>
      </c>
      <c r="F10" s="28">
        <f>F7+F9</f>
        <v>60.579700000000003</v>
      </c>
    </row>
    <row r="11" spans="2:11" x14ac:dyDescent="0.25">
      <c r="B11" s="29"/>
      <c r="C11" s="30"/>
      <c r="D11" s="30"/>
      <c r="E11" s="30"/>
      <c r="F11" s="31"/>
      <c r="H11" s="90"/>
    </row>
    <row r="12" spans="2:11" x14ac:dyDescent="0.25">
      <c r="B12" s="19" t="s">
        <v>63</v>
      </c>
      <c r="C12" s="32" t="s">
        <v>1</v>
      </c>
      <c r="D12" s="20" t="s">
        <v>2</v>
      </c>
      <c r="E12" s="20" t="s">
        <v>2</v>
      </c>
      <c r="F12" s="20" t="s">
        <v>2</v>
      </c>
      <c r="H12" s="116" t="s">
        <v>73</v>
      </c>
      <c r="I12" s="116"/>
    </row>
    <row r="13" spans="2:11" x14ac:dyDescent="0.25">
      <c r="B13" s="19" t="s">
        <v>10</v>
      </c>
      <c r="C13" s="94">
        <v>0.13</v>
      </c>
      <c r="D13" s="33">
        <f>C13*B21</f>
        <v>36.173913043478258</v>
      </c>
      <c r="E13" s="34">
        <f>C13*D21</f>
        <v>35.36</v>
      </c>
      <c r="F13" s="35">
        <f>C13*F21</f>
        <v>34.240699999999997</v>
      </c>
      <c r="H13" s="25" t="s">
        <v>57</v>
      </c>
      <c r="I13" s="25" t="s">
        <v>38</v>
      </c>
    </row>
    <row r="14" spans="2:11" x14ac:dyDescent="0.25">
      <c r="B14" s="19" t="s">
        <v>12</v>
      </c>
      <c r="C14" s="94"/>
      <c r="D14" s="36"/>
      <c r="E14" s="37"/>
      <c r="F14" s="35"/>
      <c r="H14" s="96">
        <v>272</v>
      </c>
      <c r="I14" s="97">
        <v>1300</v>
      </c>
    </row>
    <row r="15" spans="2:11" x14ac:dyDescent="0.25">
      <c r="B15" s="19" t="s">
        <v>3</v>
      </c>
      <c r="C15" s="83">
        <f>C13</f>
        <v>0.13</v>
      </c>
      <c r="D15" s="84">
        <f>C15*B21</f>
        <v>36.173913043478258</v>
      </c>
      <c r="E15" s="85">
        <f>SUM(E13:E13)</f>
        <v>35.36</v>
      </c>
      <c r="F15" s="84">
        <f>C15*F21</f>
        <v>34.240699999999997</v>
      </c>
      <c r="H15" s="40"/>
      <c r="I15" s="40"/>
    </row>
    <row r="16" spans="2:11" x14ac:dyDescent="0.25">
      <c r="B16" s="38" t="s">
        <v>51</v>
      </c>
      <c r="C16" s="95">
        <v>0.18</v>
      </c>
      <c r="D16" s="39"/>
      <c r="E16" s="122"/>
      <c r="F16" s="122"/>
      <c r="G16" s="90"/>
      <c r="H16" s="82"/>
      <c r="I16" s="82"/>
    </row>
    <row r="17" spans="2:10" x14ac:dyDescent="0.25">
      <c r="B17" s="41"/>
      <c r="C17" s="42"/>
      <c r="D17" s="41"/>
      <c r="E17" s="122"/>
      <c r="F17" s="122"/>
      <c r="H17" s="123" t="s">
        <v>22</v>
      </c>
      <c r="I17" s="123"/>
    </row>
    <row r="18" spans="2:10" ht="15" customHeight="1" x14ac:dyDescent="0.25">
      <c r="B18" s="125"/>
      <c r="C18" s="125"/>
      <c r="D18" s="125"/>
      <c r="E18" s="125"/>
      <c r="F18" s="125"/>
      <c r="H18" s="124"/>
      <c r="I18" s="124"/>
    </row>
    <row r="19" spans="2:10" x14ac:dyDescent="0.25">
      <c r="B19" s="125"/>
      <c r="C19" s="125"/>
      <c r="D19" s="125"/>
      <c r="E19" s="125"/>
      <c r="F19" s="125"/>
      <c r="H19" s="128" t="s">
        <v>25</v>
      </c>
      <c r="I19" s="123" t="s">
        <v>59</v>
      </c>
    </row>
    <row r="20" spans="2:10" ht="30" x14ac:dyDescent="0.25">
      <c r="B20" s="43" t="s">
        <v>56</v>
      </c>
      <c r="C20" s="40"/>
      <c r="D20" s="44" t="s">
        <v>23</v>
      </c>
      <c r="E20" s="13"/>
      <c r="F20" s="44" t="s">
        <v>24</v>
      </c>
      <c r="H20" s="129"/>
      <c r="I20" s="130"/>
    </row>
    <row r="21" spans="2:10" ht="24.75" customHeight="1" x14ac:dyDescent="0.25">
      <c r="B21" s="45">
        <f>C4/(1-C7-C9-C13-C16)</f>
        <v>278.26086956521738</v>
      </c>
      <c r="C21" s="40"/>
      <c r="D21" s="98">
        <v>272</v>
      </c>
      <c r="E21" s="12"/>
      <c r="F21" s="98">
        <v>263.39</v>
      </c>
      <c r="H21" s="45">
        <f>F21</f>
        <v>263.39</v>
      </c>
      <c r="I21" s="86">
        <f>I14*(1-(F21/H14-1)*I9)</f>
        <v>1423.4522058823532</v>
      </c>
    </row>
    <row r="22" spans="2:10" x14ac:dyDescent="0.25">
      <c r="B22" s="40"/>
      <c r="C22" s="40"/>
      <c r="D22" s="40"/>
      <c r="E22" s="12"/>
      <c r="F22" s="40"/>
      <c r="H22" s="40"/>
      <c r="I22" s="40"/>
    </row>
    <row r="23" spans="2:10" ht="18.75" x14ac:dyDescent="0.3">
      <c r="B23" s="18" t="s">
        <v>26</v>
      </c>
      <c r="C23" s="40"/>
      <c r="D23" s="18" t="s">
        <v>26</v>
      </c>
      <c r="E23" s="13"/>
      <c r="F23" s="18" t="s">
        <v>26</v>
      </c>
      <c r="H23" s="127" t="s">
        <v>61</v>
      </c>
      <c r="I23" s="127"/>
    </row>
    <row r="24" spans="2:10" x14ac:dyDescent="0.25">
      <c r="B24" s="46">
        <f>B21-C4-D9-D15</f>
        <v>89.043478260869563</v>
      </c>
      <c r="C24" s="40"/>
      <c r="D24" s="46">
        <f>D21-C4-E9-E15</f>
        <v>84.16</v>
      </c>
      <c r="E24" s="13"/>
      <c r="F24" s="46">
        <f>F21-C4-F9-F15</f>
        <v>77.444199999999995</v>
      </c>
      <c r="H24" s="87" t="s">
        <v>7</v>
      </c>
      <c r="I24" s="28">
        <f>H21*I21</f>
        <v>374923.07650735299</v>
      </c>
    </row>
    <row r="25" spans="2:10" x14ac:dyDescent="0.25">
      <c r="B25" s="49">
        <f>B24/B21</f>
        <v>0.32</v>
      </c>
      <c r="C25" s="40"/>
      <c r="D25" s="50">
        <f>D24/D21</f>
        <v>0.30941176470588233</v>
      </c>
      <c r="E25" s="13"/>
      <c r="F25" s="51">
        <f>F24/F21</f>
        <v>0.29402862675120545</v>
      </c>
      <c r="H25" s="47"/>
      <c r="I25" s="48"/>
    </row>
    <row r="26" spans="2:10" x14ac:dyDescent="0.25">
      <c r="B26" s="40"/>
      <c r="C26" s="40"/>
      <c r="D26" s="40"/>
      <c r="E26" s="40"/>
      <c r="F26" s="40"/>
      <c r="H26" s="87" t="s">
        <v>6</v>
      </c>
      <c r="I26" s="28">
        <f>-C4*I21</f>
        <v>-182201.8823529412</v>
      </c>
    </row>
    <row r="27" spans="2:10" x14ac:dyDescent="0.25">
      <c r="B27" s="18" t="s">
        <v>4</v>
      </c>
      <c r="C27" s="40"/>
      <c r="D27" s="18" t="s">
        <v>4</v>
      </c>
      <c r="E27" s="40"/>
      <c r="F27" s="18" t="s">
        <v>4</v>
      </c>
      <c r="H27" s="47"/>
      <c r="I27" s="48"/>
    </row>
    <row r="28" spans="2:10" x14ac:dyDescent="0.25">
      <c r="B28" s="52">
        <f>B21/C4</f>
        <v>2.1739130434782608</v>
      </c>
      <c r="C28" s="40"/>
      <c r="D28" s="52">
        <f>D21/C4</f>
        <v>2.125</v>
      </c>
      <c r="E28" s="40"/>
      <c r="F28" s="52">
        <f>F21/C4</f>
        <v>2.0577343749999999</v>
      </c>
      <c r="H28" s="87" t="s">
        <v>27</v>
      </c>
      <c r="I28" s="28">
        <f>-F9*I21</f>
        <v>-33743.076885661765</v>
      </c>
    </row>
    <row r="29" spans="2:10" x14ac:dyDescent="0.25">
      <c r="B29" s="40"/>
      <c r="C29" s="40"/>
      <c r="D29" s="40"/>
      <c r="E29" s="107"/>
      <c r="F29" s="40"/>
      <c r="H29" s="47"/>
      <c r="I29" s="48"/>
    </row>
    <row r="30" spans="2:10" x14ac:dyDescent="0.25">
      <c r="B30" s="18" t="s">
        <v>5</v>
      </c>
      <c r="C30" s="40"/>
      <c r="D30" s="18" t="s">
        <v>5</v>
      </c>
      <c r="E30" s="40"/>
      <c r="F30" s="18" t="s">
        <v>5</v>
      </c>
      <c r="H30" s="87" t="s">
        <v>8</v>
      </c>
      <c r="I30" s="28">
        <f>-F15*I21</f>
        <v>-48739.999945955882</v>
      </c>
      <c r="J30" s="53"/>
    </row>
    <row r="31" spans="2:10" x14ac:dyDescent="0.25">
      <c r="B31" s="54">
        <f>1-C7-C9-C15-C4/B21</f>
        <v>0.18</v>
      </c>
      <c r="C31" s="40"/>
      <c r="D31" s="50">
        <f>1-C7-C9-C15-C4/D21</f>
        <v>0.16941176470588237</v>
      </c>
      <c r="E31" s="40"/>
      <c r="F31" s="50">
        <f>1-C7-C9-C15-C4/F21</f>
        <v>0.15402862675120543</v>
      </c>
      <c r="H31" s="47" t="s">
        <v>69</v>
      </c>
      <c r="I31" s="48">
        <f>I24+I26+I28+I30</f>
        <v>110238.11732279416</v>
      </c>
    </row>
    <row r="32" spans="2:10" s="14" customFormat="1" x14ac:dyDescent="0.25">
      <c r="B32" s="46">
        <f>B31*B21</f>
        <v>50.086956521739125</v>
      </c>
      <c r="C32" s="40"/>
      <c r="D32" s="46">
        <f>D31*D21</f>
        <v>46.080000000000005</v>
      </c>
      <c r="E32" s="40"/>
      <c r="F32" s="46">
        <f>F31*F21</f>
        <v>40.569599999999994</v>
      </c>
      <c r="H32" s="87" t="s">
        <v>62</v>
      </c>
      <c r="I32" s="88">
        <f>I31/I24</f>
        <v>0.2940286267512055</v>
      </c>
    </row>
    <row r="33" spans="2:10" x14ac:dyDescent="0.25">
      <c r="B33" s="18"/>
      <c r="C33" s="14"/>
      <c r="D33" s="18"/>
      <c r="E33" s="14"/>
      <c r="F33" s="18"/>
      <c r="H33" s="87" t="s">
        <v>9</v>
      </c>
      <c r="I33" s="89">
        <f>-C5</f>
        <v>-55000</v>
      </c>
    </row>
    <row r="34" spans="2:10" x14ac:dyDescent="0.25">
      <c r="B34" s="18" t="s">
        <v>53</v>
      </c>
      <c r="C34" s="14"/>
      <c r="D34" s="18" t="s">
        <v>53</v>
      </c>
      <c r="E34" s="14"/>
      <c r="F34" s="18" t="s">
        <v>53</v>
      </c>
      <c r="H34" s="101" t="s">
        <v>70</v>
      </c>
      <c r="I34" s="102">
        <f>I31+I33</f>
        <v>55238.117322794162</v>
      </c>
    </row>
    <row r="35" spans="2:10" x14ac:dyDescent="0.25">
      <c r="B35" s="55">
        <f>C5/B24</f>
        <v>617.67578125</v>
      </c>
      <c r="C35" s="14"/>
      <c r="D35" s="55">
        <f>C5/D24</f>
        <v>653.51711026615976</v>
      </c>
      <c r="E35" s="14"/>
      <c r="F35" s="55">
        <f>C5/F24</f>
        <v>710.18875525862495</v>
      </c>
      <c r="H35" s="56" t="s">
        <v>77</v>
      </c>
      <c r="I35" s="99">
        <f>I34/I24</f>
        <v>0.14733186827914774</v>
      </c>
      <c r="J35" s="57"/>
    </row>
    <row r="36" spans="2:10" s="14" customFormat="1" x14ac:dyDescent="0.25">
      <c r="B36" s="46">
        <f>C5/B25</f>
        <v>171875</v>
      </c>
      <c r="D36" s="46">
        <f>C5/D25</f>
        <v>177756.65399239544</v>
      </c>
      <c r="F36" s="46">
        <f>C5/F25</f>
        <v>187056.61624756921</v>
      </c>
      <c r="H36" s="56" t="s">
        <v>81</v>
      </c>
      <c r="I36" s="100">
        <f>I34/I21</f>
        <v>38.805740786044723</v>
      </c>
    </row>
    <row r="37" spans="2:10" s="14" customFormat="1" hidden="1" x14ac:dyDescent="0.25">
      <c r="H37" s="40"/>
    </row>
    <row r="38" spans="2:10" s="14" customFormat="1" hidden="1" x14ac:dyDescent="0.25">
      <c r="B38" s="14" t="s">
        <v>36</v>
      </c>
      <c r="D38" s="116"/>
      <c r="E38" s="116"/>
      <c r="F38" s="116"/>
    </row>
    <row r="39" spans="2:10" s="14" customFormat="1" hidden="1" x14ac:dyDescent="0.25">
      <c r="B39" s="58">
        <f>I33</f>
        <v>-55000</v>
      </c>
      <c r="C39" s="59">
        <v>261.5</v>
      </c>
      <c r="D39" s="59">
        <v>261.5</v>
      </c>
      <c r="E39" s="59">
        <v>260</v>
      </c>
      <c r="F39" s="59">
        <v>274</v>
      </c>
      <c r="G39" s="59"/>
      <c r="H39" s="60">
        <v>280</v>
      </c>
      <c r="I39" s="61"/>
    </row>
    <row r="40" spans="2:10" s="14" customFormat="1" hidden="1" x14ac:dyDescent="0.25">
      <c r="B40" s="62">
        <v>1380</v>
      </c>
      <c r="C40" s="63">
        <f t="dataTable" ref="C40:I44" dt2D="1" dtr="1" r1="H21" r2="I21"/>
        <v>-55000</v>
      </c>
      <c r="D40" s="59">
        <v>-55000</v>
      </c>
      <c r="E40" s="59">
        <v>-55000</v>
      </c>
      <c r="F40" s="59">
        <v>-55000</v>
      </c>
      <c r="G40" s="59">
        <v>-55000</v>
      </c>
      <c r="H40" s="60">
        <v>-55000</v>
      </c>
      <c r="I40" s="64">
        <v>-55000</v>
      </c>
    </row>
    <row r="41" spans="2:10" s="14" customFormat="1" hidden="1" x14ac:dyDescent="0.25">
      <c r="B41" s="62">
        <v>1475</v>
      </c>
      <c r="C41" s="59">
        <v>-55000</v>
      </c>
      <c r="D41" s="63">
        <v>-55000</v>
      </c>
      <c r="E41" s="59">
        <v>-55000</v>
      </c>
      <c r="F41" s="59">
        <v>-55000</v>
      </c>
      <c r="G41" s="59">
        <v>-55000</v>
      </c>
      <c r="H41" s="60">
        <v>-55000</v>
      </c>
      <c r="I41" s="64">
        <v>-55000</v>
      </c>
    </row>
    <row r="42" spans="2:10" s="14" customFormat="1" hidden="1" x14ac:dyDescent="0.25">
      <c r="B42" s="62">
        <v>1402</v>
      </c>
      <c r="C42" s="59">
        <v>-55000</v>
      </c>
      <c r="D42" s="59">
        <v>-55000</v>
      </c>
      <c r="E42" s="63">
        <v>-55000</v>
      </c>
      <c r="F42" s="59">
        <v>-55000</v>
      </c>
      <c r="G42" s="59">
        <v>-55000</v>
      </c>
      <c r="H42" s="60">
        <v>-55000</v>
      </c>
      <c r="I42" s="64">
        <v>-55000</v>
      </c>
    </row>
    <row r="43" spans="2:10" s="14" customFormat="1" hidden="1" x14ac:dyDescent="0.25">
      <c r="B43" s="62">
        <v>1183</v>
      </c>
      <c r="C43" s="59">
        <v>-55000</v>
      </c>
      <c r="D43" s="59">
        <v>-55000</v>
      </c>
      <c r="E43" s="59">
        <v>-55000</v>
      </c>
      <c r="F43" s="63">
        <v>-55000</v>
      </c>
      <c r="G43" s="59">
        <v>-55000</v>
      </c>
      <c r="H43" s="60">
        <v>-55000</v>
      </c>
      <c r="I43" s="64">
        <v>-55000</v>
      </c>
    </row>
    <row r="44" spans="2:10" s="14" customFormat="1" hidden="1" x14ac:dyDescent="0.25">
      <c r="B44" s="62">
        <v>1110</v>
      </c>
      <c r="C44" s="59">
        <v>-55000</v>
      </c>
      <c r="D44" s="59">
        <v>-55000</v>
      </c>
      <c r="E44" s="59">
        <v>-55000</v>
      </c>
      <c r="F44" s="59">
        <v>-55000</v>
      </c>
      <c r="G44" s="59">
        <v>-55000</v>
      </c>
      <c r="H44" s="65">
        <v>-55000</v>
      </c>
      <c r="I44" s="64">
        <v>-55000</v>
      </c>
    </row>
    <row r="45" spans="2:10" s="14" customFormat="1" hidden="1" x14ac:dyDescent="0.25">
      <c r="B45" s="62"/>
      <c r="C45" s="59"/>
      <c r="D45" s="59"/>
      <c r="E45" s="59"/>
      <c r="F45" s="59"/>
      <c r="G45" s="59"/>
      <c r="H45" s="60"/>
      <c r="I45" s="66"/>
    </row>
    <row r="46" spans="2:10" s="14" customFormat="1" hidden="1" x14ac:dyDescent="0.25">
      <c r="B46" s="62" t="s">
        <v>37</v>
      </c>
      <c r="H46" s="40"/>
      <c r="I46" s="67"/>
    </row>
    <row r="47" spans="2:10" s="14" customFormat="1" hidden="1" x14ac:dyDescent="0.25">
      <c r="B47" s="58">
        <f>I36</f>
        <v>38.805740786044723</v>
      </c>
      <c r="C47" s="59">
        <f>C39</f>
        <v>261.5</v>
      </c>
      <c r="D47" s="59">
        <f t="shared" ref="D47:H47" si="0">D39</f>
        <v>261.5</v>
      </c>
      <c r="E47" s="59">
        <f t="shared" si="0"/>
        <v>260</v>
      </c>
      <c r="F47" s="59">
        <f t="shared" si="0"/>
        <v>274</v>
      </c>
      <c r="G47" s="59">
        <f t="shared" si="0"/>
        <v>0</v>
      </c>
      <c r="H47" s="59">
        <f t="shared" si="0"/>
        <v>280</v>
      </c>
      <c r="I47" s="67"/>
    </row>
    <row r="48" spans="2:10" s="14" customFormat="1" hidden="1" x14ac:dyDescent="0.25">
      <c r="B48" s="59">
        <f>B40</f>
        <v>1380</v>
      </c>
      <c r="C48" s="63">
        <f t="dataTable" ref="C48:H54" dt2D="1" dtr="1" r1="H21" r2="I21"/>
        <v>35.699127536231885</v>
      </c>
      <c r="D48" s="59">
        <v>35.699127536231885</v>
      </c>
      <c r="E48" s="59">
        <v>34.199127536231885</v>
      </c>
      <c r="F48" s="59">
        <v>48.199127536231885</v>
      </c>
      <c r="G48" s="59">
        <v>-225.80087246376814</v>
      </c>
      <c r="H48" s="60">
        <v>54.199127536231885</v>
      </c>
    </row>
    <row r="49" spans="1:10" s="14" customFormat="1" hidden="1" x14ac:dyDescent="0.25">
      <c r="B49" s="59">
        <f t="shared" ref="B49:B54" si="1">B41</f>
        <v>1475</v>
      </c>
      <c r="C49" s="59">
        <v>38.266064406779662</v>
      </c>
      <c r="D49" s="63">
        <v>38.266064406779662</v>
      </c>
      <c r="E49" s="68">
        <v>36.766064406779662</v>
      </c>
      <c r="F49" s="68">
        <v>50.766064406779662</v>
      </c>
      <c r="G49" s="59">
        <v>-223.23393559322034</v>
      </c>
      <c r="H49" s="60">
        <v>56.766064406779662</v>
      </c>
      <c r="I49" s="67"/>
      <c r="J49" s="53"/>
    </row>
    <row r="50" spans="1:10" s="14" customFormat="1" hidden="1" x14ac:dyDescent="0.25">
      <c r="B50" s="59">
        <f t="shared" si="1"/>
        <v>1402</v>
      </c>
      <c r="C50" s="59">
        <v>36.324528102710417</v>
      </c>
      <c r="D50" s="59">
        <v>36.324528102710417</v>
      </c>
      <c r="E50" s="63">
        <v>34.824528102710417</v>
      </c>
      <c r="F50" s="59">
        <v>48.824528102710417</v>
      </c>
      <c r="G50" s="59">
        <v>-225.17547189728955</v>
      </c>
      <c r="H50" s="60">
        <v>54.824528102710417</v>
      </c>
    </row>
    <row r="51" spans="1:10" s="14" customFormat="1" hidden="1" x14ac:dyDescent="0.25">
      <c r="B51" s="59">
        <f t="shared" si="1"/>
        <v>1183</v>
      </c>
      <c r="C51" s="59">
        <v>29.062230431107356</v>
      </c>
      <c r="D51" s="59">
        <v>29.062230431107356</v>
      </c>
      <c r="E51" s="59">
        <v>27.562230431107356</v>
      </c>
      <c r="F51" s="63">
        <v>41.562230431107366</v>
      </c>
      <c r="G51" s="59">
        <v>-232.43776956889261</v>
      </c>
      <c r="H51" s="60">
        <v>47.562230431107366</v>
      </c>
      <c r="I51" s="67"/>
    </row>
    <row r="52" spans="1:10" s="14" customFormat="1" hidden="1" x14ac:dyDescent="0.25">
      <c r="B52" s="59">
        <f t="shared" si="1"/>
        <v>1110</v>
      </c>
      <c r="C52" s="59">
        <v>26.004650450450459</v>
      </c>
      <c r="D52" s="59">
        <v>26.004650450450459</v>
      </c>
      <c r="E52" s="59">
        <v>24.504650450450459</v>
      </c>
      <c r="F52" s="59">
        <v>38.504650450450463</v>
      </c>
      <c r="G52" s="59">
        <v>-235.49534954954953</v>
      </c>
      <c r="H52" s="65">
        <v>44.504650450450463</v>
      </c>
    </row>
    <row r="53" spans="1:10" s="69" customFormat="1" hidden="1" x14ac:dyDescent="0.25">
      <c r="A53" s="14"/>
      <c r="B53" s="69">
        <f t="shared" si="1"/>
        <v>0</v>
      </c>
      <c r="C53" s="69" t="e">
        <v>#DIV/0!</v>
      </c>
      <c r="D53" s="69" t="e">
        <v>#DIV/0!</v>
      </c>
      <c r="E53" s="69" t="e">
        <v>#DIV/0!</v>
      </c>
      <c r="F53" s="69" t="e">
        <v>#DIV/0!</v>
      </c>
      <c r="G53" s="69" t="e">
        <v>#DIV/0!</v>
      </c>
      <c r="H53" s="70" t="e">
        <v>#DIV/0!</v>
      </c>
    </row>
    <row r="54" spans="1:10" s="69" customFormat="1" hidden="1" x14ac:dyDescent="0.25">
      <c r="A54" s="14"/>
      <c r="B54" s="69" t="str">
        <f t="shared" si="1"/>
        <v>LUCRO</v>
      </c>
      <c r="C54" s="69" t="e">
        <v>#VALUE!</v>
      </c>
      <c r="D54" s="69" t="e">
        <v>#VALUE!</v>
      </c>
      <c r="E54" s="69" t="e">
        <v>#VALUE!</v>
      </c>
      <c r="F54" s="69" t="e">
        <v>#VALUE!</v>
      </c>
      <c r="G54" s="69" t="e">
        <v>#VALUE!</v>
      </c>
      <c r="H54" s="70" t="e">
        <v>#VALUE!</v>
      </c>
      <c r="I54" s="71"/>
      <c r="J54" s="72">
        <f>I54/I40</f>
        <v>0</v>
      </c>
    </row>
    <row r="55" spans="1:10" s="14" customFormat="1" hidden="1" x14ac:dyDescent="0.25">
      <c r="B55" s="126" t="s">
        <v>41</v>
      </c>
      <c r="C55" s="126"/>
      <c r="D55" s="126"/>
      <c r="E55" s="126"/>
      <c r="F55" s="126"/>
      <c r="G55" s="126"/>
      <c r="H55" s="126"/>
      <c r="I55" s="126"/>
      <c r="J55" s="126"/>
    </row>
    <row r="56" spans="1:10" s="14" customFormat="1" hidden="1" x14ac:dyDescent="0.25">
      <c r="B56" s="126"/>
      <c r="C56" s="126"/>
      <c r="D56" s="126"/>
      <c r="E56" s="126"/>
      <c r="F56" s="126"/>
      <c r="G56" s="126"/>
      <c r="H56" s="126"/>
      <c r="I56" s="126"/>
      <c r="J56" s="126"/>
    </row>
    <row r="57" spans="1:10" s="14" customFormat="1" hidden="1" x14ac:dyDescent="0.25">
      <c r="C57" s="73" t="s">
        <v>39</v>
      </c>
      <c r="D57" s="73" t="s">
        <v>38</v>
      </c>
      <c r="E57" s="73" t="s">
        <v>40</v>
      </c>
      <c r="F57" s="73" t="s">
        <v>37</v>
      </c>
      <c r="H57" s="62" t="s">
        <v>43</v>
      </c>
    </row>
    <row r="58" spans="1:10" s="14" customFormat="1" hidden="1" x14ac:dyDescent="0.25">
      <c r="C58" s="59">
        <v>250</v>
      </c>
      <c r="D58" s="62">
        <v>1548</v>
      </c>
      <c r="E58" s="59">
        <v>103716</v>
      </c>
      <c r="F58" s="59">
        <v>35916</v>
      </c>
      <c r="H58" s="74">
        <f>($F$61-F58)/F58</f>
        <v>3.3105022831050226E-2</v>
      </c>
      <c r="I58" s="74"/>
    </row>
    <row r="59" spans="1:10" s="14" customFormat="1" hidden="1" x14ac:dyDescent="0.25">
      <c r="C59" s="59">
        <v>255</v>
      </c>
      <c r="D59" s="62">
        <v>1475</v>
      </c>
      <c r="E59" s="59">
        <v>104577.5</v>
      </c>
      <c r="F59" s="59">
        <v>36777.5</v>
      </c>
      <c r="H59" s="74">
        <f t="shared" ref="H59:H68" si="2">($F$61-F59)/F59</f>
        <v>8.9049010944191424E-3</v>
      </c>
      <c r="I59" s="74"/>
    </row>
    <row r="60" spans="1:10" s="14" customFormat="1" hidden="1" x14ac:dyDescent="0.25">
      <c r="C60" s="59">
        <v>260</v>
      </c>
      <c r="D60" s="62">
        <v>1402</v>
      </c>
      <c r="E60" s="59">
        <v>104869</v>
      </c>
      <c r="F60" s="59">
        <v>37069.599999999999</v>
      </c>
      <c r="H60" s="74">
        <f t="shared" si="2"/>
        <v>9.5496039881739906E-4</v>
      </c>
      <c r="I60" s="74"/>
    </row>
    <row r="61" spans="1:10" s="14" customFormat="1" hidden="1" x14ac:dyDescent="0.25">
      <c r="B61" s="62" t="s">
        <v>42</v>
      </c>
      <c r="C61" s="63">
        <v>261</v>
      </c>
      <c r="D61" s="75">
        <v>1388</v>
      </c>
      <c r="E61" s="63">
        <v>104905</v>
      </c>
      <c r="F61" s="63">
        <v>37105</v>
      </c>
      <c r="H61" s="76">
        <f t="shared" si="2"/>
        <v>0</v>
      </c>
      <c r="I61" s="74"/>
    </row>
    <row r="62" spans="1:10" s="14" customFormat="1" hidden="1" x14ac:dyDescent="0.25">
      <c r="C62" s="59">
        <v>261.5</v>
      </c>
      <c r="D62" s="62">
        <v>1380</v>
      </c>
      <c r="E62" s="59">
        <v>104838.6</v>
      </c>
      <c r="F62" s="59">
        <v>37038.6</v>
      </c>
      <c r="H62" s="74">
        <f t="shared" si="2"/>
        <v>1.7927243470325946E-3</v>
      </c>
      <c r="I62" s="74"/>
    </row>
    <row r="63" spans="1:10" s="14" customFormat="1" hidden="1" x14ac:dyDescent="0.25">
      <c r="C63" s="59">
        <v>262</v>
      </c>
      <c r="D63" s="62">
        <v>1373</v>
      </c>
      <c r="E63" s="59">
        <v>104842.28</v>
      </c>
      <c r="F63" s="59">
        <v>37042.28</v>
      </c>
      <c r="H63" s="74">
        <f t="shared" si="2"/>
        <v>1.6932003105640681E-3</v>
      </c>
      <c r="I63" s="74"/>
    </row>
    <row r="64" spans="1:10" s="14" customFormat="1" hidden="1" x14ac:dyDescent="0.25">
      <c r="C64" s="59">
        <v>265</v>
      </c>
      <c r="D64" s="62">
        <v>1329</v>
      </c>
      <c r="E64" s="59">
        <v>104592.3</v>
      </c>
      <c r="F64" s="59">
        <v>36792.300000000003</v>
      </c>
      <c r="H64" s="74">
        <f t="shared" si="2"/>
        <v>8.4990609448171786E-3</v>
      </c>
      <c r="I64" s="74"/>
    </row>
    <row r="65" spans="3:9" s="14" customFormat="1" hidden="1" x14ac:dyDescent="0.25">
      <c r="C65" s="77">
        <v>267</v>
      </c>
      <c r="D65" s="78">
        <v>1300</v>
      </c>
      <c r="E65" s="77">
        <v>104338</v>
      </c>
      <c r="F65" s="77">
        <v>36538</v>
      </c>
      <c r="H65" s="74">
        <f t="shared" si="2"/>
        <v>1.5518090754830587E-2</v>
      </c>
      <c r="I65" s="74"/>
    </row>
    <row r="66" spans="3:9" s="14" customFormat="1" hidden="1" x14ac:dyDescent="0.25">
      <c r="C66" s="59">
        <v>270</v>
      </c>
      <c r="D66" s="62">
        <v>1256</v>
      </c>
      <c r="E66" s="59">
        <v>103745.60000000001</v>
      </c>
      <c r="F66" s="59">
        <v>35945.599999999999</v>
      </c>
      <c r="H66" s="74">
        <f t="shared" si="2"/>
        <v>3.2254295379684897E-2</v>
      </c>
      <c r="I66" s="74"/>
    </row>
    <row r="67" spans="3:9" s="14" customFormat="1" hidden="1" x14ac:dyDescent="0.25">
      <c r="C67" s="59">
        <v>275</v>
      </c>
      <c r="D67" s="62">
        <v>1183</v>
      </c>
      <c r="E67" s="59">
        <v>102329.5</v>
      </c>
      <c r="F67" s="59">
        <v>34529.5</v>
      </c>
      <c r="H67" s="74">
        <f t="shared" si="2"/>
        <v>7.4588395429994639E-2</v>
      </c>
      <c r="I67" s="74"/>
    </row>
    <row r="68" spans="3:9" s="14" customFormat="1" hidden="1" x14ac:dyDescent="0.25">
      <c r="C68" s="59">
        <v>280</v>
      </c>
      <c r="D68" s="62">
        <v>1110</v>
      </c>
      <c r="E68" s="59">
        <v>94794</v>
      </c>
      <c r="F68" s="59">
        <v>26994</v>
      </c>
      <c r="H68" s="74">
        <f t="shared" si="2"/>
        <v>0.37456471808550046</v>
      </c>
      <c r="I68" s="74"/>
    </row>
    <row r="69" spans="3:9" s="14" customFormat="1" hidden="1" x14ac:dyDescent="0.25">
      <c r="C69" s="59"/>
      <c r="D69" s="62"/>
      <c r="E69" s="59"/>
      <c r="F69" s="59"/>
      <c r="H69" s="79">
        <f>F61*0.63</f>
        <v>23376.15</v>
      </c>
      <c r="I69" s="66"/>
    </row>
    <row r="70" spans="3:9" s="14" customFormat="1" hidden="1" x14ac:dyDescent="0.25">
      <c r="C70" s="59"/>
      <c r="D70" s="62"/>
      <c r="E70" s="59"/>
      <c r="F70" s="59"/>
      <c r="H70" s="66"/>
    </row>
    <row r="71" spans="3:9" s="14" customFormat="1" hidden="1" x14ac:dyDescent="0.25">
      <c r="C71" s="59"/>
      <c r="D71" s="62"/>
      <c r="E71" s="59"/>
      <c r="F71" s="59"/>
    </row>
    <row r="72" spans="3:9" s="14" customFormat="1" hidden="1" x14ac:dyDescent="0.25">
      <c r="C72" s="59"/>
      <c r="D72" s="62"/>
      <c r="E72" s="59"/>
      <c r="F72" s="59"/>
    </row>
    <row r="73" spans="3:9" s="14" customFormat="1" hidden="1" x14ac:dyDescent="0.25">
      <c r="C73" s="59"/>
      <c r="D73" s="62"/>
      <c r="E73" s="59"/>
      <c r="F73" s="59"/>
    </row>
    <row r="74" spans="3:9" s="14" customFormat="1" hidden="1" x14ac:dyDescent="0.25">
      <c r="C74" s="59"/>
      <c r="D74" s="62"/>
      <c r="E74" s="59"/>
      <c r="F74" s="59"/>
    </row>
    <row r="75" spans="3:9" hidden="1" x14ac:dyDescent="0.25">
      <c r="C75" s="80"/>
      <c r="D75" s="81"/>
      <c r="E75" s="80"/>
      <c r="F75" s="80"/>
    </row>
    <row r="76" spans="3:9" hidden="1" x14ac:dyDescent="0.25">
      <c r="C76" s="80"/>
      <c r="D76" s="81"/>
      <c r="E76" s="81"/>
      <c r="F76" s="80"/>
    </row>
    <row r="77" spans="3:9" hidden="1" x14ac:dyDescent="0.25">
      <c r="C77" s="80"/>
      <c r="D77" s="81"/>
      <c r="E77" s="81"/>
      <c r="F77" s="80"/>
    </row>
    <row r="78" spans="3:9" hidden="1" x14ac:dyDescent="0.25">
      <c r="C78" s="80"/>
      <c r="D78" s="81"/>
      <c r="E78" s="81"/>
      <c r="F78" s="80"/>
    </row>
    <row r="79" spans="3:9" hidden="1" x14ac:dyDescent="0.25">
      <c r="C79" s="80"/>
      <c r="D79" s="81"/>
      <c r="E79" s="81"/>
      <c r="F79" s="80"/>
    </row>
    <row r="80" spans="3:9" hidden="1" x14ac:dyDescent="0.25">
      <c r="C80" s="80"/>
      <c r="D80" s="81"/>
      <c r="E80" s="81"/>
      <c r="F80" s="80"/>
    </row>
    <row r="81" spans="2:9" hidden="1" x14ac:dyDescent="0.25">
      <c r="C81" s="80"/>
      <c r="D81" s="81"/>
      <c r="E81" s="81"/>
      <c r="F81" s="80"/>
    </row>
    <row r="82" spans="2:9" hidden="1" x14ac:dyDescent="0.25">
      <c r="C82" s="81"/>
      <c r="D82" s="81"/>
      <c r="E82" s="81"/>
      <c r="F82" s="80"/>
    </row>
    <row r="83" spans="2:9" s="14" customFormat="1" x14ac:dyDescent="0.25">
      <c r="C83" s="62"/>
      <c r="D83" s="62"/>
      <c r="E83" s="62"/>
      <c r="F83" s="62"/>
    </row>
    <row r="84" spans="2:9" s="14" customFormat="1" x14ac:dyDescent="0.25">
      <c r="B84" s="120" t="s">
        <v>80</v>
      </c>
      <c r="C84" s="120"/>
      <c r="D84" s="120"/>
      <c r="E84" s="120"/>
      <c r="F84" s="120"/>
      <c r="H84" s="131"/>
      <c r="I84" s="131"/>
    </row>
    <row r="85" spans="2:9" s="14" customFormat="1" x14ac:dyDescent="0.25">
      <c r="B85" s="121"/>
      <c r="C85" s="121"/>
      <c r="D85" s="121"/>
      <c r="E85" s="121"/>
      <c r="F85" s="121"/>
      <c r="H85" s="131"/>
      <c r="I85" s="131"/>
    </row>
    <row r="86" spans="2:9" s="14" customFormat="1" x14ac:dyDescent="0.25">
      <c r="B86" s="119" t="s">
        <v>64</v>
      </c>
      <c r="C86" s="103" t="s">
        <v>74</v>
      </c>
      <c r="D86" s="103" t="s">
        <v>75</v>
      </c>
      <c r="E86" s="103" t="s">
        <v>65</v>
      </c>
      <c r="F86" s="103" t="s">
        <v>66</v>
      </c>
    </row>
    <row r="87" spans="2:9" s="14" customFormat="1" x14ac:dyDescent="0.25">
      <c r="B87" s="119"/>
      <c r="C87" s="103" t="s">
        <v>67</v>
      </c>
      <c r="D87" s="103" t="s">
        <v>68</v>
      </c>
      <c r="E87" s="103" t="s">
        <v>71</v>
      </c>
      <c r="F87" s="103" t="s">
        <v>72</v>
      </c>
    </row>
    <row r="88" spans="2:9" s="14" customFormat="1" x14ac:dyDescent="0.25">
      <c r="B88" s="103"/>
      <c r="C88" s="103"/>
      <c r="D88" s="103"/>
      <c r="E88" s="103"/>
      <c r="F88" s="103"/>
    </row>
    <row r="89" spans="2:9" s="14" customFormat="1" x14ac:dyDescent="0.25">
      <c r="B89" s="103">
        <v>1</v>
      </c>
      <c r="C89" s="103"/>
      <c r="D89" s="103"/>
      <c r="E89" s="103"/>
      <c r="F89" s="103"/>
    </row>
    <row r="90" spans="2:9" s="14" customFormat="1" x14ac:dyDescent="0.25">
      <c r="B90" s="103">
        <v>2</v>
      </c>
      <c r="C90" s="103"/>
      <c r="D90" s="103"/>
      <c r="E90" s="103"/>
      <c r="F90" s="103"/>
    </row>
    <row r="91" spans="2:9" s="14" customFormat="1" x14ac:dyDescent="0.25">
      <c r="B91" s="103">
        <v>3</v>
      </c>
      <c r="C91" s="103"/>
      <c r="D91" s="103"/>
      <c r="E91" s="103"/>
      <c r="F91" s="103"/>
    </row>
    <row r="92" spans="2:9" s="14" customFormat="1" x14ac:dyDescent="0.25">
      <c r="B92" s="103">
        <v>4</v>
      </c>
      <c r="C92" s="105"/>
      <c r="D92" s="105"/>
      <c r="E92" s="105"/>
      <c r="F92" s="105"/>
    </row>
    <row r="93" spans="2:9" s="14" customFormat="1" x14ac:dyDescent="0.25">
      <c r="B93" s="103">
        <v>5</v>
      </c>
      <c r="C93" s="105"/>
      <c r="D93" s="105"/>
      <c r="E93" s="105"/>
      <c r="F93" s="105"/>
    </row>
    <row r="94" spans="2:9" s="14" customFormat="1" x14ac:dyDescent="0.25">
      <c r="B94" s="103">
        <v>6</v>
      </c>
      <c r="C94" s="105"/>
      <c r="D94" s="105"/>
      <c r="E94" s="105"/>
      <c r="F94" s="105"/>
    </row>
    <row r="95" spans="2:9" s="14" customFormat="1" x14ac:dyDescent="0.25">
      <c r="B95" s="103">
        <v>7</v>
      </c>
      <c r="C95" s="105"/>
      <c r="D95" s="105"/>
      <c r="E95" s="105"/>
      <c r="F95" s="105"/>
    </row>
    <row r="96" spans="2:9" s="14" customFormat="1" x14ac:dyDescent="0.25">
      <c r="B96" s="103">
        <v>8</v>
      </c>
      <c r="C96" s="105"/>
      <c r="D96" s="105"/>
      <c r="E96" s="105"/>
      <c r="F96" s="105"/>
    </row>
    <row r="97" spans="2:6" s="14" customFormat="1" x14ac:dyDescent="0.25">
      <c r="B97" s="103">
        <v>9</v>
      </c>
      <c r="C97" s="105"/>
      <c r="D97" s="105"/>
      <c r="E97" s="105"/>
      <c r="F97" s="105"/>
    </row>
    <row r="98" spans="2:6" s="14" customFormat="1" x14ac:dyDescent="0.25">
      <c r="B98" s="103">
        <v>10</v>
      </c>
      <c r="C98" s="105"/>
      <c r="D98" s="105"/>
      <c r="E98" s="105"/>
      <c r="F98" s="105"/>
    </row>
    <row r="99" spans="2:6" s="14" customFormat="1" x14ac:dyDescent="0.25">
      <c r="B99" s="105" t="s">
        <v>78</v>
      </c>
      <c r="C99" s="105"/>
      <c r="D99" s="105"/>
      <c r="E99" s="105"/>
      <c r="F99" s="105"/>
    </row>
    <row r="100" spans="2:6" s="14" customFormat="1" x14ac:dyDescent="0.25">
      <c r="B100" s="103" t="s">
        <v>76</v>
      </c>
      <c r="C100" s="105"/>
      <c r="D100" s="105"/>
      <c r="E100" s="105"/>
      <c r="F100" s="105"/>
    </row>
    <row r="101" spans="2:6" s="14" customFormat="1" x14ac:dyDescent="0.25">
      <c r="E101" s="90"/>
    </row>
    <row r="102" spans="2:6" s="14" customFormat="1" x14ac:dyDescent="0.25">
      <c r="E102" s="90"/>
    </row>
    <row r="103" spans="2:6" s="14" customFormat="1" x14ac:dyDescent="0.25"/>
    <row r="104" spans="2:6" s="14" customFormat="1" x14ac:dyDescent="0.25"/>
    <row r="105" spans="2:6" s="14" customFormat="1" x14ac:dyDescent="0.25"/>
    <row r="106" spans="2:6" s="14" customFormat="1" x14ac:dyDescent="0.25"/>
    <row r="107" spans="2:6" s="14" customFormat="1" x14ac:dyDescent="0.25"/>
    <row r="108" spans="2:6" s="14" customFormat="1" x14ac:dyDescent="0.25"/>
    <row r="109" spans="2:6" s="14" customFormat="1" x14ac:dyDescent="0.25"/>
    <row r="110" spans="2:6" s="14" customFormat="1" x14ac:dyDescent="0.25"/>
    <row r="111" spans="2:6" s="14" customFormat="1" x14ac:dyDescent="0.25"/>
    <row r="112" spans="2:6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</sheetData>
  <sheetProtection algorithmName="SHA-512" hashValue="6gYcIL//j3tHtq4Bt2sExGnH7SuhLaNeFbxhIujQXrSBUob3yWiVEtjleZJhMYDgRSmDjcJQ4aCTcqiMn37OLA==" saltValue="RRJXpNxGzsYtlFnTXs7HFQ==" spinCount="100000" sheet="1" objects="1" scenarios="1" selectLockedCells="1"/>
  <mergeCells count="18">
    <mergeCell ref="B86:B87"/>
    <mergeCell ref="B84:F85"/>
    <mergeCell ref="E16:F17"/>
    <mergeCell ref="H17:I18"/>
    <mergeCell ref="D38:F38"/>
    <mergeCell ref="B18:F19"/>
    <mergeCell ref="B55:J56"/>
    <mergeCell ref="H23:I23"/>
    <mergeCell ref="H19:H20"/>
    <mergeCell ref="I19:I20"/>
    <mergeCell ref="H84:I85"/>
    <mergeCell ref="B6:B7"/>
    <mergeCell ref="B1:I2"/>
    <mergeCell ref="B3:C3"/>
    <mergeCell ref="H7:I7"/>
    <mergeCell ref="H12:I12"/>
    <mergeCell ref="B8:B9"/>
    <mergeCell ref="D3:F4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CENÁRIO 3</vt:lpstr>
      <vt:lpstr>PLANILHA APOIO A DECISÃO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Clementino</dc:creator>
  <cp:lastModifiedBy>Edson Clementino da Silva</cp:lastModifiedBy>
  <dcterms:created xsi:type="dcterms:W3CDTF">2023-05-02T18:03:55Z</dcterms:created>
  <dcterms:modified xsi:type="dcterms:W3CDTF">2023-12-04T20:43:14Z</dcterms:modified>
</cp:coreProperties>
</file>